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AccessFeePilot\"/>
    </mc:Choice>
  </mc:AlternateContent>
  <bookViews>
    <workbookView xWindow="0" yWindow="0" windowWidth="22320" windowHeight="9744"/>
  </bookViews>
  <sheets>
    <sheet name="TransactionFeePilotImpactModel" sheetId="1" r:id="rId1"/>
    <sheet name="WeightedAvgFeeReduction" sheetId="2" r:id="rId2"/>
  </sheets>
  <definedNames>
    <definedName name="_xlnm.Print_Area" localSheetId="0">TransactionFeePilotImpactModel!#REF!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E6" i="2"/>
  <c r="D7" i="2"/>
  <c r="D8" i="1" s="1"/>
  <c r="E5" i="2"/>
  <c r="E4" i="2"/>
  <c r="E3" i="2"/>
  <c r="E7" i="2" l="1"/>
  <c r="D6" i="1" l="1"/>
  <c r="D36" i="1" l="1"/>
  <c r="D31" i="1"/>
  <c r="D24" i="1"/>
  <c r="D9" i="1"/>
  <c r="D35" i="1" s="1"/>
  <c r="D30" i="1" l="1"/>
  <c r="D32" i="1" s="1"/>
  <c r="D37" i="1"/>
  <c r="D39" i="1" l="1"/>
</calcChain>
</file>

<file path=xl/sharedStrings.xml><?xml version="1.0" encoding="utf-8"?>
<sst xmlns="http://schemas.openxmlformats.org/spreadsheetml/2006/main" count="55" uniqueCount="50">
  <si>
    <t>Avg. Daily Volume</t>
  </si>
  <si>
    <t>Avg. Daily Notional</t>
  </si>
  <si>
    <t>Avg. Stock Price</t>
  </si>
  <si>
    <t>Median Consol. Spread (bps)</t>
  </si>
  <si>
    <t>Blended Avg. Access Fee Reduction</t>
  </si>
  <si>
    <t>New Spread (bps)</t>
  </si>
  <si>
    <t>Cost-Plus Pricing Arrangement?</t>
  </si>
  <si>
    <t>No</t>
  </si>
  <si>
    <t>Yes</t>
  </si>
  <si>
    <t>Venue &amp; Liquidity Distribution</t>
  </si>
  <si>
    <t>Auctions</t>
  </si>
  <si>
    <t>Adding - Maker/Taker</t>
  </si>
  <si>
    <t>Adding - Taker/Maker</t>
  </si>
  <si>
    <t>Adding - Midpoint</t>
  </si>
  <si>
    <t>Adding - Dark Near Side</t>
  </si>
  <si>
    <t>Total Add</t>
  </si>
  <si>
    <t>Taking - Maker/Taker</t>
  </si>
  <si>
    <t>Total Take</t>
  </si>
  <si>
    <t>Taking - Taker/maker</t>
  </si>
  <si>
    <t>Taking - Midpoint</t>
  </si>
  <si>
    <t>Taking - Dark Far Side</t>
  </si>
  <si>
    <t>Total (Must be 100%)</t>
  </si>
  <si>
    <t>Spread Costs</t>
  </si>
  <si>
    <t>Net</t>
  </si>
  <si>
    <t>Spread Gain</t>
  </si>
  <si>
    <t>Annualized Cost</t>
  </si>
  <si>
    <t>Default entry of 27.8 is median consolidated spread for the entire market; users are encouraged to enter their own average if known</t>
  </si>
  <si>
    <t>Group</t>
  </si>
  <si>
    <t>Symbols</t>
  </si>
  <si>
    <t>Access Fee Reduction</t>
  </si>
  <si>
    <t>Rebate Reduction</t>
  </si>
  <si>
    <t>Control</t>
  </si>
  <si>
    <t>Total</t>
  </si>
  <si>
    <t>Reference to weighted average fee reduction on 2nd sheet</t>
  </si>
  <si>
    <t>Calculation adding the average fee reduction to each side of existing spread</t>
  </si>
  <si>
    <t>Yes/No Selector; "Yes" adds the explicit exchange fee impact to the overall impact result</t>
  </si>
  <si>
    <t>Subtotals for reference</t>
  </si>
  <si>
    <t>Taking Impact</t>
  </si>
  <si>
    <t>Adding Impact</t>
  </si>
  <si>
    <t>Variable</t>
  </si>
  <si>
    <t>Value</t>
  </si>
  <si>
    <t>Notes</t>
  </si>
  <si>
    <t>A positive number here is a benefit, a negative number is a cost.</t>
  </si>
  <si>
    <t>Exchange Fee Costs†</t>
  </si>
  <si>
    <t>Exchange Fee Costs††</t>
  </si>
  <si>
    <t>Calculation based on user entries for Avg Daily Volume and Avg Daily Notional</t>
  </si>
  <si>
    <t>Using this data means you accept the following Terms and Conditions of Use and Privacy Policy</t>
  </si>
  <si>
    <t>A positive number here is a benefit, a negative number is a cost.  If Cost-Plus is set to "No" this should be 0.</t>
  </si>
  <si>
    <t>Interactive Transaction Fee Pilot Impact Model</t>
  </si>
  <si>
    <r>
      <t xml:space="preserve">User Note:  Values allowing user updates are in </t>
    </r>
    <r>
      <rPr>
        <i/>
        <sz val="11"/>
        <color theme="8"/>
        <rFont val="Calibri"/>
        <family val="2"/>
        <scheme val="minor"/>
      </rPr>
      <t>blue</t>
    </r>
    <r>
      <rPr>
        <i/>
        <sz val="11"/>
        <color theme="0"/>
        <rFont val="Calibri"/>
        <family val="2"/>
        <scheme val="minor"/>
      </rPr>
      <t xml:space="preserve"> font; formulas with resulting values are in </t>
    </r>
    <r>
      <rPr>
        <i/>
        <sz val="11"/>
        <color theme="1"/>
        <rFont val="Calibri"/>
        <family val="2"/>
        <scheme val="minor"/>
      </rPr>
      <t>black</t>
    </r>
    <r>
      <rPr>
        <i/>
        <sz val="11"/>
        <color theme="0"/>
        <rFont val="Calibri"/>
        <family val="2"/>
        <scheme val="minor"/>
      </rPr>
      <t xml:space="preserve"> font;  references to other page calculations are in </t>
    </r>
    <r>
      <rPr>
        <i/>
        <sz val="11"/>
        <color theme="5" tint="-0.249977111117893"/>
        <rFont val="Calibri"/>
        <family val="2"/>
        <scheme val="minor"/>
      </rPr>
      <t>orange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</si>
</sst>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000"/>
    <numFmt numFmtId="166" formatCode="0.0"/>
    <numFmt numFmtId="167" formatCode="_(&quot;$&quot;* #,##0_);_(&quot;$&quot;* \(#,##0\);_(&quot;$&quot;* &quot;-&quot;??_);_(@_)"/>
    <numFmt numFmtId="169" formatCode="&quot;$&quot;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8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7" fontId="0" fillId="0" borderId="0" xfId="1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0" fontId="2" fillId="0" borderId="0" xfId="0" applyFont="1" applyAlignment="1"/>
    <xf numFmtId="0" fontId="0" fillId="0" borderId="0" xfId="0" applyAlignment="1">
      <alignment horizontal="left" indent="2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left" wrapText="1" indent="2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7" fontId="0" fillId="0" borderId="0" xfId="2" applyNumberFormat="1" applyFont="1"/>
    <xf numFmtId="167" fontId="0" fillId="0" borderId="1" xfId="2" applyNumberFormat="1" applyFont="1" applyBorder="1"/>
    <xf numFmtId="167" fontId="0" fillId="0" borderId="0" xfId="0" applyNumberFormat="1" applyAlignment="1">
      <alignment horizontal="right"/>
    </xf>
    <xf numFmtId="167" fontId="0" fillId="0" borderId="1" xfId="0" applyNumberFormat="1" applyBorder="1" applyAlignment="1">
      <alignment horizontal="right"/>
    </xf>
    <xf numFmtId="37" fontId="5" fillId="0" borderId="0" xfId="1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165" fontId="2" fillId="0" borderId="0" xfId="0" applyNumberFormat="1" applyFont="1"/>
    <xf numFmtId="0" fontId="0" fillId="0" borderId="1" xfId="0" applyBorder="1" applyAlignment="1">
      <alignment horizontal="left"/>
    </xf>
    <xf numFmtId="165" fontId="6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9" fontId="0" fillId="0" borderId="0" xfId="0" applyNumberFormat="1" applyFill="1"/>
    <xf numFmtId="0" fontId="7" fillId="0" borderId="2" xfId="0" applyFont="1" applyBorder="1" applyAlignment="1">
      <alignment horizontal="left" indent="2"/>
    </xf>
    <xf numFmtId="0" fontId="0" fillId="0" borderId="3" xfId="0" applyBorder="1"/>
    <xf numFmtId="9" fontId="0" fillId="0" borderId="4" xfId="0" applyNumberFormat="1" applyBorder="1" applyAlignment="1">
      <alignment horizontal="right"/>
    </xf>
    <xf numFmtId="0" fontId="7" fillId="0" borderId="5" xfId="0" applyFont="1" applyBorder="1" applyAlignment="1">
      <alignment horizontal="left" indent="4"/>
    </xf>
    <xf numFmtId="0" fontId="0" fillId="0" borderId="0" xfId="0" applyBorder="1"/>
    <xf numFmtId="9" fontId="7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left" indent="4"/>
    </xf>
    <xf numFmtId="0" fontId="0" fillId="0" borderId="8" xfId="0" applyBorder="1"/>
    <xf numFmtId="9" fontId="7" fillId="0" borderId="9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167" fontId="7" fillId="0" borderId="0" xfId="0" applyNumberFormat="1" applyFont="1" applyAlignment="1">
      <alignment horizontal="right"/>
    </xf>
    <xf numFmtId="167" fontId="2" fillId="0" borderId="0" xfId="0" applyNumberFormat="1" applyFont="1"/>
    <xf numFmtId="0" fontId="0" fillId="0" borderId="0" xfId="0" applyFill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9" fontId="0" fillId="0" borderId="0" xfId="0" applyNumberFormat="1" applyBorder="1" applyAlignment="1">
      <alignment horizontal="right"/>
    </xf>
    <xf numFmtId="9" fontId="7" fillId="0" borderId="0" xfId="0" applyNumberFormat="1" applyFont="1" applyBorder="1" applyAlignment="1">
      <alignment horizontal="right"/>
    </xf>
    <xf numFmtId="167" fontId="0" fillId="0" borderId="0" xfId="2" applyNumberFormat="1" applyFont="1" applyBorder="1"/>
    <xf numFmtId="167" fontId="0" fillId="0" borderId="0" xfId="0" applyNumberFormat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 wrapText="1"/>
    </xf>
    <xf numFmtId="0" fontId="0" fillId="0" borderId="0" xfId="0" applyAlignment="1"/>
    <xf numFmtId="0" fontId="9" fillId="0" borderId="0" xfId="3"/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167" fontId="2" fillId="0" borderId="12" xfId="0" applyNumberFormat="1" applyFont="1" applyBorder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10" fillId="3" borderId="0" xfId="0" applyFont="1" applyFill="1" applyAlignment="1">
      <alignment horizontal="left" indent="3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169" fontId="4" fillId="0" borderId="0" xfId="0" applyNumberFormat="1" applyFont="1" applyAlignment="1">
      <alignment horizontal="right"/>
    </xf>
    <xf numFmtId="169" fontId="4" fillId="0" borderId="1" xfId="0" applyNumberFormat="1" applyFont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40</xdr:row>
      <xdr:rowOff>0</xdr:rowOff>
    </xdr:from>
    <xdr:to>
      <xdr:col>5</xdr:col>
      <xdr:colOff>5046133</xdr:colOff>
      <xdr:row>48</xdr:row>
      <xdr:rowOff>169334</xdr:rowOff>
    </xdr:to>
    <xdr:sp macro="" textlink="">
      <xdr:nvSpPr>
        <xdr:cNvPr id="2" name="TextBox 1"/>
        <xdr:cNvSpPr txBox="1"/>
      </xdr:nvSpPr>
      <xdr:spPr>
        <a:xfrm>
          <a:off x="101600" y="7027333"/>
          <a:ext cx="8178800" cy="17187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†For Cost-Plus pricing, taking flow from maker/taker venues is given the benefit of the reduced access fee while taking flow from taker/maker venues is given the cost of a reduced taking rebate.  The reduction in taking rebates at taker/maker venues is assumed to be half the blended fee/rebate reduction used for maker/taker venues, based on current relative pricing.</a:t>
          </a:r>
        </a:p>
        <a:p>
          <a:endParaRPr lang="en-US" sz="1100"/>
        </a:p>
        <a:p>
          <a:r>
            <a:rPr lang="en-US" sz="1100"/>
            <a:t>††For Cost-Plus pricing, adding flow from maker/taker venues is given the cost of the reduced rebate while adding flow from taker/maker venues is given the benefit of a reduced adding fee.  The reduction in fees at taker/maker venues is assumed to be half the blended fee/rebate reduction used for maker/taker venues, based on current relative pricing.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rcontinentalexchange.com/privacy-poli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rcontinentalexchange.com/privacy-poli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showRowColHeaders="0" tabSelected="1" zoomScale="80" zoomScaleNormal="80" workbookViewId="0">
      <pane xSplit="6" ySplit="3" topLeftCell="XEZ4" activePane="bottomRight" state="frozen"/>
      <selection pane="topRight" activeCell="G1" sqref="G1"/>
      <selection pane="bottomLeft" activeCell="A3" sqref="A3"/>
      <selection pane="bottomRight" activeCell="B2" sqref="B2"/>
    </sheetView>
  </sheetViews>
  <sheetFormatPr defaultColWidth="0" defaultRowHeight="14.4" zeroHeight="1" x14ac:dyDescent="0.3"/>
  <cols>
    <col min="1" max="1" width="1.5546875" customWidth="1"/>
    <col min="2" max="2" width="28.77734375" customWidth="1"/>
    <col min="3" max="3" width="1.21875" customWidth="1"/>
    <col min="4" max="4" width="13.21875" bestFit="1" customWidth="1"/>
    <col min="5" max="5" width="2.33203125" customWidth="1"/>
    <col min="6" max="6" width="161.44140625" style="18" customWidth="1"/>
    <col min="7" max="7" width="7" hidden="1"/>
    <col min="8" max="16384" width="8.88671875" hidden="1"/>
  </cols>
  <sheetData>
    <row r="1" spans="2:8" x14ac:dyDescent="0.3">
      <c r="B1" s="54" t="s">
        <v>48</v>
      </c>
      <c r="C1" s="54"/>
      <c r="D1" s="54"/>
      <c r="E1" s="54"/>
      <c r="F1" s="55"/>
    </row>
    <row r="2" spans="2:8" x14ac:dyDescent="0.3">
      <c r="B2" s="56" t="s">
        <v>49</v>
      </c>
      <c r="C2" s="54"/>
      <c r="D2" s="54"/>
      <c r="E2" s="54"/>
      <c r="F2" s="55"/>
    </row>
    <row r="3" spans="2:8" x14ac:dyDescent="0.3">
      <c r="B3" s="45" t="s">
        <v>39</v>
      </c>
      <c r="C3" s="45"/>
      <c r="D3" s="46" t="s">
        <v>40</v>
      </c>
      <c r="E3" s="46"/>
      <c r="F3" s="47" t="s">
        <v>41</v>
      </c>
    </row>
    <row r="4" spans="2:8" x14ac:dyDescent="0.3">
      <c r="B4" s="2" t="s">
        <v>0</v>
      </c>
      <c r="D4" s="15">
        <v>5000000</v>
      </c>
      <c r="E4" s="15"/>
    </row>
    <row r="5" spans="2:8" x14ac:dyDescent="0.3">
      <c r="B5" s="2" t="s">
        <v>1</v>
      </c>
      <c r="D5" s="16">
        <v>250000000</v>
      </c>
      <c r="E5" s="16"/>
    </row>
    <row r="6" spans="2:8" x14ac:dyDescent="0.3">
      <c r="B6" s="2" t="s">
        <v>2</v>
      </c>
      <c r="D6" s="3">
        <f>D5/D4</f>
        <v>50</v>
      </c>
      <c r="E6" s="3"/>
      <c r="F6" s="40" t="s">
        <v>45</v>
      </c>
      <c r="H6" t="s">
        <v>8</v>
      </c>
    </row>
    <row r="7" spans="2:8" x14ac:dyDescent="0.3">
      <c r="B7" s="2" t="s">
        <v>3</v>
      </c>
      <c r="D7" s="17">
        <v>27.8</v>
      </c>
      <c r="E7" s="17"/>
      <c r="F7" s="40" t="s">
        <v>26</v>
      </c>
      <c r="H7" t="s">
        <v>7</v>
      </c>
    </row>
    <row r="8" spans="2:8" ht="28.8" x14ac:dyDescent="0.3">
      <c r="B8" s="2" t="s">
        <v>4</v>
      </c>
      <c r="D8" s="22">
        <f>WeightedAvgFeeReduction!D7</f>
        <v>8.1986978538702677E-4</v>
      </c>
      <c r="E8" s="22"/>
      <c r="F8" s="40" t="s">
        <v>33</v>
      </c>
    </row>
    <row r="9" spans="2:8" x14ac:dyDescent="0.3">
      <c r="B9" s="2" t="s">
        <v>5</v>
      </c>
      <c r="D9" s="4">
        <f>D7+((D8/D6)*10000)*2</f>
        <v>28.127947914154813</v>
      </c>
      <c r="E9" s="4"/>
      <c r="F9" s="40" t="s">
        <v>34</v>
      </c>
    </row>
    <row r="10" spans="2:8" ht="6.6" customHeight="1" x14ac:dyDescent="0.3">
      <c r="B10" s="2"/>
      <c r="D10" s="4"/>
      <c r="E10" s="4"/>
      <c r="F10" s="40"/>
    </row>
    <row r="11" spans="2:8" x14ac:dyDescent="0.3">
      <c r="B11" s="49" t="s">
        <v>6</v>
      </c>
      <c r="D11" s="17" t="s">
        <v>7</v>
      </c>
      <c r="E11" s="17"/>
      <c r="F11" s="40" t="s">
        <v>35</v>
      </c>
    </row>
    <row r="12" spans="2:8" ht="4.8" customHeight="1" x14ac:dyDescent="0.3">
      <c r="B12" s="2"/>
      <c r="D12" s="1"/>
      <c r="E12" s="1"/>
    </row>
    <row r="13" spans="2:8" x14ac:dyDescent="0.3">
      <c r="B13" s="5" t="s">
        <v>9</v>
      </c>
      <c r="D13" s="1"/>
      <c r="E13" s="1"/>
    </row>
    <row r="14" spans="2:8" ht="3.6" customHeight="1" x14ac:dyDescent="0.3">
      <c r="D14" s="1"/>
      <c r="E14" s="1"/>
    </row>
    <row r="15" spans="2:8" x14ac:dyDescent="0.3">
      <c r="B15" s="6" t="s">
        <v>10</v>
      </c>
      <c r="D15" s="23">
        <v>0.05</v>
      </c>
      <c r="E15" s="23"/>
    </row>
    <row r="16" spans="2:8" x14ac:dyDescent="0.3">
      <c r="B16" s="6" t="s">
        <v>11</v>
      </c>
      <c r="D16" s="23">
        <v>0.15</v>
      </c>
      <c r="E16" s="23"/>
    </row>
    <row r="17" spans="2:7" x14ac:dyDescent="0.3">
      <c r="B17" s="6" t="s">
        <v>12</v>
      </c>
      <c r="D17" s="23">
        <v>0.05</v>
      </c>
      <c r="E17" s="23"/>
    </row>
    <row r="18" spans="2:7" x14ac:dyDescent="0.3">
      <c r="B18" s="8" t="s">
        <v>13</v>
      </c>
      <c r="D18" s="23">
        <v>0.1</v>
      </c>
      <c r="E18" s="23"/>
    </row>
    <row r="19" spans="2:7" x14ac:dyDescent="0.3">
      <c r="B19" s="6" t="s">
        <v>14</v>
      </c>
      <c r="D19" s="23">
        <v>0</v>
      </c>
      <c r="E19" s="23"/>
      <c r="F19" s="38"/>
      <c r="G19" s="24"/>
    </row>
    <row r="20" spans="2:7" x14ac:dyDescent="0.3">
      <c r="B20" s="6" t="s">
        <v>16</v>
      </c>
      <c r="D20" s="23">
        <v>0.25</v>
      </c>
      <c r="E20" s="23"/>
      <c r="F20" s="38"/>
      <c r="G20" s="24"/>
    </row>
    <row r="21" spans="2:7" x14ac:dyDescent="0.3">
      <c r="B21" s="6" t="s">
        <v>18</v>
      </c>
      <c r="D21" s="23">
        <v>0.05</v>
      </c>
      <c r="E21" s="23"/>
    </row>
    <row r="22" spans="2:7" x14ac:dyDescent="0.3">
      <c r="B22" s="6" t="s">
        <v>19</v>
      </c>
      <c r="D22" s="23">
        <v>0.15</v>
      </c>
      <c r="E22" s="23"/>
    </row>
    <row r="23" spans="2:7" x14ac:dyDescent="0.3">
      <c r="B23" s="6" t="s">
        <v>20</v>
      </c>
      <c r="D23" s="23">
        <v>0.2</v>
      </c>
      <c r="E23" s="23"/>
    </row>
    <row r="24" spans="2:7" x14ac:dyDescent="0.3">
      <c r="B24" s="6" t="s">
        <v>21</v>
      </c>
      <c r="D24" s="7">
        <f>SUM(D15:D23)</f>
        <v>1</v>
      </c>
      <c r="E24" s="7"/>
    </row>
    <row r="25" spans="2:7" x14ac:dyDescent="0.3">
      <c r="B25" s="25" t="s">
        <v>36</v>
      </c>
      <c r="C25" s="26"/>
      <c r="D25" s="27"/>
      <c r="E25" s="41"/>
    </row>
    <row r="26" spans="2:7" x14ac:dyDescent="0.3">
      <c r="B26" s="28" t="s">
        <v>15</v>
      </c>
      <c r="C26" s="29"/>
      <c r="D26" s="30">
        <f>SUM(D16:D19)</f>
        <v>0.30000000000000004</v>
      </c>
      <c r="E26" s="42"/>
    </row>
    <row r="27" spans="2:7" x14ac:dyDescent="0.3">
      <c r="B27" s="31" t="s">
        <v>17</v>
      </c>
      <c r="C27" s="32"/>
      <c r="D27" s="33">
        <f>SUM(D20:D23)</f>
        <v>0.64999999999999991</v>
      </c>
      <c r="E27" s="42"/>
    </row>
    <row r="28" spans="2:7" ht="4.2" customHeight="1" x14ac:dyDescent="0.3">
      <c r="B28" s="6"/>
      <c r="D28" s="7"/>
      <c r="E28" s="7"/>
    </row>
    <row r="29" spans="2:7" x14ac:dyDescent="0.3">
      <c r="B29" s="9" t="s">
        <v>37</v>
      </c>
      <c r="D29" s="1"/>
      <c r="E29" s="1"/>
    </row>
    <row r="30" spans="2:7" x14ac:dyDescent="0.3">
      <c r="B30" s="10" t="s">
        <v>22</v>
      </c>
      <c r="D30" s="11">
        <f>((D7-D9)/10000)*0.5*(D5*(D20+D21+D23))*250</f>
        <v>-512418.61586689425</v>
      </c>
      <c r="E30" s="11"/>
    </row>
    <row r="31" spans="2:7" x14ac:dyDescent="0.3">
      <c r="B31" s="10" t="s">
        <v>43</v>
      </c>
      <c r="D31" s="12">
        <f>IF(D11="Yes",((D8*D4*D20)-(D8*D4*D21*0.5))*250,0)</f>
        <v>0</v>
      </c>
      <c r="E31" s="43"/>
      <c r="F31" s="39" t="s">
        <v>47</v>
      </c>
    </row>
    <row r="32" spans="2:7" x14ac:dyDescent="0.3">
      <c r="B32" s="34" t="s">
        <v>23</v>
      </c>
      <c r="C32" s="35"/>
      <c r="D32" s="36">
        <f>SUM(D30:D31)</f>
        <v>-512418.61586689425</v>
      </c>
      <c r="E32" s="36"/>
      <c r="F32" s="40"/>
    </row>
    <row r="33" spans="2:6" ht="6.6" customHeight="1" x14ac:dyDescent="0.3">
      <c r="B33" s="10"/>
      <c r="D33" s="13"/>
      <c r="E33" s="13"/>
      <c r="F33" s="40"/>
    </row>
    <row r="34" spans="2:6" x14ac:dyDescent="0.3">
      <c r="B34" s="9" t="s">
        <v>38</v>
      </c>
      <c r="D34" s="13"/>
      <c r="E34" s="13"/>
      <c r="F34" s="40"/>
    </row>
    <row r="35" spans="2:6" x14ac:dyDescent="0.3">
      <c r="B35" s="10" t="s">
        <v>24</v>
      </c>
      <c r="D35" s="13">
        <f>((D9-D7)/10000)*0.5*(D5*(D16+D17+D19))*250</f>
        <v>204967.4463467577</v>
      </c>
      <c r="E35" s="13"/>
      <c r="F35" s="40"/>
    </row>
    <row r="36" spans="2:6" x14ac:dyDescent="0.3">
      <c r="B36" s="10" t="s">
        <v>44</v>
      </c>
      <c r="D36" s="14">
        <f>IF(D11="Yes",((D8*D4*D17*0.5)-(D8*D4*D16))*250,0)</f>
        <v>0</v>
      </c>
      <c r="E36" s="44"/>
      <c r="F36" s="39" t="s">
        <v>47</v>
      </c>
    </row>
    <row r="37" spans="2:6" x14ac:dyDescent="0.3">
      <c r="B37" s="34" t="s">
        <v>23</v>
      </c>
      <c r="C37" s="35"/>
      <c r="D37" s="36">
        <f>SUM(D35:D36)</f>
        <v>204967.4463467577</v>
      </c>
      <c r="E37" s="36"/>
    </row>
    <row r="38" spans="2:6" ht="7.2" customHeight="1" thickBot="1" x14ac:dyDescent="0.35">
      <c r="B38" s="10"/>
      <c r="D38" s="13"/>
      <c r="E38" s="13"/>
    </row>
    <row r="39" spans="2:6" ht="15.6" thickTop="1" thickBot="1" x14ac:dyDescent="0.35">
      <c r="B39" s="51" t="s">
        <v>25</v>
      </c>
      <c r="C39" s="52"/>
      <c r="D39" s="53">
        <f>SUM(D37,D32)</f>
        <v>-307451.16952013655</v>
      </c>
      <c r="E39" s="37"/>
      <c r="F39" s="40" t="s">
        <v>42</v>
      </c>
    </row>
    <row r="40" spans="2:6" ht="15" thickTop="1" x14ac:dyDescent="0.3"/>
    <row r="41" spans="2:6" x14ac:dyDescent="0.3"/>
    <row r="42" spans="2:6" x14ac:dyDescent="0.3"/>
    <row r="43" spans="2:6" x14ac:dyDescent="0.3"/>
    <row r="44" spans="2:6" x14ac:dyDescent="0.3"/>
    <row r="45" spans="2:6" x14ac:dyDescent="0.3"/>
    <row r="46" spans="2:6" x14ac:dyDescent="0.3"/>
    <row r="47" spans="2:6" x14ac:dyDescent="0.3"/>
    <row r="48" spans="2:6" x14ac:dyDescent="0.3"/>
    <row r="49" spans="2:2" x14ac:dyDescent="0.3"/>
    <row r="50" spans="2:2" x14ac:dyDescent="0.3">
      <c r="B50" s="50" t="s">
        <v>46</v>
      </c>
    </row>
    <row r="51" spans="2:2" x14ac:dyDescent="0.3"/>
    <row r="52" spans="2:2" x14ac:dyDescent="0.3"/>
    <row r="53" spans="2:2" x14ac:dyDescent="0.3"/>
    <row r="54" spans="2:2" x14ac:dyDescent="0.3"/>
  </sheetData>
  <conditionalFormatting sqref="D24">
    <cfRule type="expression" dxfId="0" priority="1">
      <formula>$D$24&lt;&gt;1</formula>
    </cfRule>
  </conditionalFormatting>
  <dataValidations count="2">
    <dataValidation type="list" allowBlank="1" showInputMessage="1" showErrorMessage="1" sqref="E11:E12 D12">
      <formula1>#REF!</formula1>
    </dataValidation>
    <dataValidation type="list" allowBlank="1" showInputMessage="1" showErrorMessage="1" sqref="D11">
      <formula1>$H$6:$H$7</formula1>
    </dataValidation>
  </dataValidations>
  <hyperlinks>
    <hyperlink ref="B50" r:id="rId1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showGridLines="0" workbookViewId="0">
      <selection activeCell="E5" sqref="E5"/>
    </sheetView>
  </sheetViews>
  <sheetFormatPr defaultColWidth="0" defaultRowHeight="14.4" zeroHeight="1" x14ac:dyDescent="0.3"/>
  <cols>
    <col min="1" max="1" width="1.33203125" customWidth="1"/>
    <col min="2" max="3" width="8.88671875" customWidth="1"/>
    <col min="4" max="5" width="13.109375" customWidth="1"/>
    <col min="6" max="11" width="8.88671875" customWidth="1"/>
    <col min="12" max="16384" width="8.88671875" hidden="1"/>
  </cols>
  <sheetData>
    <row r="1" spans="2:5" x14ac:dyDescent="0.3">
      <c r="B1" s="54" t="s">
        <v>48</v>
      </c>
      <c r="C1" s="54"/>
      <c r="D1" s="54"/>
      <c r="E1" s="54"/>
    </row>
    <row r="2" spans="2:5" ht="28.8" x14ac:dyDescent="0.3">
      <c r="B2" s="45" t="s">
        <v>27</v>
      </c>
      <c r="C2" s="46" t="s">
        <v>28</v>
      </c>
      <c r="D2" s="48" t="s">
        <v>29</v>
      </c>
      <c r="E2" s="48" t="s">
        <v>30</v>
      </c>
    </row>
    <row r="3" spans="2:5" x14ac:dyDescent="0.3">
      <c r="B3" s="18">
        <v>1</v>
      </c>
      <c r="C3" s="57">
        <v>1000</v>
      </c>
      <c r="D3" s="59">
        <v>1.5E-3</v>
      </c>
      <c r="E3" s="59">
        <f>D3</f>
        <v>1.5E-3</v>
      </c>
    </row>
    <row r="4" spans="2:5" x14ac:dyDescent="0.3">
      <c r="B4" s="18">
        <v>2</v>
      </c>
      <c r="C4" s="57">
        <v>1000</v>
      </c>
      <c r="D4" s="59">
        <v>2.5000000000000001E-3</v>
      </c>
      <c r="E4" s="59">
        <f t="shared" ref="E4:E6" si="0">D4</f>
        <v>2.5000000000000001E-3</v>
      </c>
    </row>
    <row r="5" spans="2:5" x14ac:dyDescent="0.3">
      <c r="B5" s="18">
        <v>3</v>
      </c>
      <c r="C5" s="57">
        <v>1000</v>
      </c>
      <c r="D5" s="59">
        <v>2.8E-3</v>
      </c>
      <c r="E5" s="59">
        <f t="shared" si="0"/>
        <v>2.8E-3</v>
      </c>
    </row>
    <row r="6" spans="2:5" x14ac:dyDescent="0.3">
      <c r="B6" s="21" t="s">
        <v>31</v>
      </c>
      <c r="C6" s="58">
        <v>5294</v>
      </c>
      <c r="D6" s="60">
        <v>0</v>
      </c>
      <c r="E6" s="60">
        <f t="shared" si="0"/>
        <v>0</v>
      </c>
    </row>
    <row r="7" spans="2:5" x14ac:dyDescent="0.3">
      <c r="B7" s="19" t="s">
        <v>32</v>
      </c>
      <c r="D7" s="20">
        <f>SUMPRODUCT(D3:D6,C3:C6)/SUM(C3:C6)</f>
        <v>8.1986978538702677E-4</v>
      </c>
      <c r="E7" s="20">
        <f>SUMPRODUCT(E3:E6,C3:C6)/SUM(C3:C6)</f>
        <v>8.1986978538702677E-4</v>
      </c>
    </row>
    <row r="8" spans="2:5" x14ac:dyDescent="0.3"/>
    <row r="9" spans="2:5" x14ac:dyDescent="0.3"/>
    <row r="10" spans="2:5" x14ac:dyDescent="0.3"/>
    <row r="11" spans="2:5" x14ac:dyDescent="0.3">
      <c r="B11" s="50" t="s">
        <v>46</v>
      </c>
    </row>
    <row r="12" spans="2:5" x14ac:dyDescent="0.3"/>
    <row r="13" spans="2:5" x14ac:dyDescent="0.3"/>
    <row r="14" spans="2:5" x14ac:dyDescent="0.3"/>
  </sheetData>
  <hyperlinks>
    <hyperlink ref="B1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TransactionFeePilotImpactModel</vt:lpstr>
      <vt:lpstr>WeightedAvgFeeReduction</vt:lpstr>
    </vt:vector>
  </TitlesOfParts>
  <Company>Intercontinental Exchange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Tyrrell</dc:creator>
  <cp:lastModifiedBy>Kevin Tyrrell</cp:lastModifiedBy>
  <dcterms:created xsi:type="dcterms:W3CDTF">2018-06-29T15:07:36Z</dcterms:created>
  <dcterms:modified xsi:type="dcterms:W3CDTF">2018-07-05T16:06:27Z</dcterms:modified>
</cp:coreProperties>
</file>